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20a5f079a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dia_publications" sheetId="1" r:id="R7ca34609a1d744a4"/>
    <x:sheet xmlns:r="http://schemas.openxmlformats.org/officeDocument/2006/relationships" name="Сводка" sheetId="2" r:id="Rf57b088740ba4f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.0"/>
    <x:numFmt numFmtId="203" formatCode="0.0%"/>
  </x:numFmts>
  <x:fonts count="8">
    <x:font>
      <x:sz val="11"/>
      <x:name val="Carlito"/>
    </x:font>
    <x:font>
      <x:sz val="10"/>
      <x:color rgb="FF191919"/>
      <x:name val="Arial"/>
    </x:font>
    <x:font>
      <x:b/>
      <x:sz val="11"/>
      <x:color rgb="FFFFFFFF"/>
      <x:name val="Arial"/>
    </x:font>
    <x:font>
      <x:sz val="11"/>
      <x:color rgb="FF191919"/>
      <x:name val="Arial"/>
    </x:font>
    <x:font>
      <x:b/>
      <x:sz val="17"/>
      <x:color rgb="FF191919"/>
      <x:name val="Arial"/>
    </x:font>
    <x:font>
      <x:sz val="11"/>
      <x:color rgb="FF666666"/>
      <x:name val="Arial"/>
    </x:font>
    <x:font>
      <x:b/>
      <x:sz val="11"/>
      <x:color rgb="FF191919"/>
      <x:name val="Arial"/>
    </x:font>
    <x:font>
      <x:sz val="10"/>
      <x:color rgb="FF66666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919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2432"/>
      </x:bottom>
      <x:diagonal/>
    </x:border>
    <x:border>
      <x:left/>
      <x:right/>
      <x:top style="thin">
        <x:color rgb="FFD9D4CC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3" fontId="6" fillId="0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1" fontId="2" fillId="2" borderId="2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e928f2da7476b" /><Relationship Type="http://schemas.openxmlformats.org/officeDocument/2006/relationships/theme" Target="/xl/theme/theme1.xml" Id="Ra2460ef0c76b4521" /><Relationship Type="http://schemas.openxmlformats.org/officeDocument/2006/relationships/sharedStrings" Target="/xl/sharedStrings.xml" Id="R813aa5774ee84fd5" /><Relationship Type="http://schemas.openxmlformats.org/officeDocument/2006/relationships/worksheet" Target="/xl/worksheets/sheet1.xml" Id="R7ca34609a1d744a4" /><Relationship Type="http://schemas.openxmlformats.org/officeDocument/2006/relationships/worksheet" Target="/xl/worksheets/sheet2.xml" Id="Rf57b088740ba4f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751d05b8880434e" /><Relationship Type="http://schemas.openxmlformats.org/officeDocument/2006/relationships/chart" Target="/xl/drawings/charts/chart2.xml" Id="R557ecbee14ea447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Просмотры по форматам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Просмотры</c:v>
          </c:tx>
          <c:spPr>
            <a:solidFill xmlns:a="http://schemas.openxmlformats.org/drawingml/2006/main">
              <a:srgbClr val="E72432"/>
            </a:solidFill>
          </c:spPr>
          <c:invertIfNegative val="0"/>
          <c:cat>
            <c:strRef>
              <c:f>'Сводка'!$B$14:$B$17</c:f>
              <c:strCache>
                <c:ptCount val="0"/>
              </c:strCache>
            </c:strRef>
          </c:cat>
          <c:val>
            <c:numRef>
              <c:f>'Сводка'!$D$14:$D$17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Просмотры по месяцам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Просмотры</c:v>
          </c:tx>
          <c:spPr>
            <a:solidFill xmlns:a="http://schemas.openxmlformats.org/drawingml/2006/main">
              <a:srgbClr val="E72432"/>
            </a:solidFill>
            <a:ln xmlns:a="http://schemas.openxmlformats.org/drawingml/2006/main" w="19050">
              <a:solidFill>
                <a:srgbClr val="E72432"/>
              </a:solidFill>
              <a:prstDash val="solid"/>
            </a:ln>
          </c:spPr>
          <c:marker>
            <c:symbol val="none"/>
          </c:marker>
          <c:cat>
            <c:strRef>
              <c:f>'Сводка'!$B$24:$B$29</c:f>
              <c:strCache>
                <c:ptCount val="0"/>
              </c:strCache>
            </c:strRef>
          </c:cat>
          <c:val>
            <c:numRef>
              <c:f>'Сводка'!$D$24:$D$29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15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51d05b8880434e"/>
        </a:graphicData>
      </a:graphic>
    </xdr:graphicFrame>
    <xdr:clientData/>
  </xdr:twoCellAnchor>
  <xdr:twoCellAnchor>
    <xdr:from>
      <xdr:col>6</xdr:col>
      <xdr:colOff>0</xdr:colOff>
      <xdr:row>22</xdr:row>
      <xdr:rowOff>0</xdr:rowOff>
    </xdr:from>
    <xdr:to>
      <xdr:col>15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57ecbee14ea447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ediapublicationsExport" displayName="mediapublicationsExport" ref="A1:F17" headerRowCount="1" totalsRowCount="0" totalsRowShown="0">
  <x:autoFilter ref="A1:F17"/>
  <x:tableColumns count="6">
    <x:tableColumn id="1" name="id"/>
    <x:tableColumn id="2" name="publication_date"/>
    <x:tableColumn id="3" name="event_name"/>
    <x:tableColumn id="4" name="publication_format"/>
    <x:tableColumn id="5" name="channel_name"/>
    <x:tableColumn id="6" name="views"/>
  </x:tableColumns>
  <x:tableStyleInfo name="TableStyleLight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8731e376ad34a4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125a9275c364063" /></Relationships>
</file>

<file path=xl/worksheets/sheet1.xml><?xml version="1.0" encoding="utf-8"?>
<x:worksheet xmlns:x="http://schemas.openxmlformats.org/spreadsheetml/2006/main">
  <x:sheetPr>
    <x:tabColor rgb="FF34B27B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43" hidden="0" customWidth="1"/>
    <x:col min="2" max="2" width="21" hidden="0" customWidth="1"/>
    <x:col min="3" max="3" width="65" hidden="0" customWidth="1"/>
    <x:col min="4" max="4" width="28" hidden="0" customWidth="1"/>
    <x:col min="5" max="5" width="32" hidden="0" customWidth="1"/>
    <x:col min="6" max="6" width="12" hidden="0" customWidth="1"/>
  </x:cols>
  <x:sheetData>
    <x:row r="1" ht="28" customHeight="1">
      <x:c r="A1" s="8" t="str">
        <x:v>id</x:v>
      </x:c>
      <x:c r="B1" s="9" t="str">
        <x:v>publication_date</x:v>
      </x:c>
      <x:c r="C1" s="9" t="str">
        <x:v>event_name</x:v>
      </x:c>
      <x:c r="D1" s="9" t="str">
        <x:v>publication_format</x:v>
      </x:c>
      <x:c r="E1" s="9" t="str">
        <x:v>channel_name</x:v>
      </x:c>
      <x:c r="F1" s="10" t="str">
        <x:v>views</x:v>
      </x:c>
    </x:row>
    <x:row r="2" ht="23" customHeight="1">
      <x:c r="A2" s="3" t="str">
        <x:v>c468538d-a806-4b70-b46f-87d5a17be1e3</x:v>
      </x:c>
      <x:c r="B2" s="4" t="n">
        <x:v>46104</x:v>
      </x:c>
      <x:c r="C2" s="3" t="str">
        <x:v>О чём говорят орнаменты?</x:v>
      </x:c>
      <x:c r="D2" s="3" t="str">
        <x:v>Анонс</x:v>
      </x:c>
      <x:c r="E2" s="3" t="str">
        <x:v>Молодёжное сообщество</x:v>
      </x:c>
      <x:c r="F2" s="3" t="n">
        <x:v>218</x:v>
      </x:c>
    </x:row>
    <x:row r="3" ht="23" customHeight="1">
      <x:c r="A3" s="3" t="str">
        <x:v>e2a81273-eb7d-4abe-8f4e-83fc7efd87eb</x:v>
      </x:c>
      <x:c r="B3" s="4" t="n">
        <x:v>46112</x:v>
      </x:c>
      <x:c r="C3" s="3" t="str">
        <x:v>О чём говорят орнаменты?</x:v>
      </x:c>
      <x:c r="D3" s="3" t="str">
        <x:v>Фотоотчёт</x:v>
      </x:c>
      <x:c r="E3" s="3" t="str">
        <x:v>Сообщество проекта</x:v>
      </x:c>
      <x:c r="F3" s="3" t="n">
        <x:v>304</x:v>
      </x:c>
    </x:row>
    <x:row r="4" ht="23" customHeight="1">
      <x:c r="A4" s="3" t="str">
        <x:v>74af71b0-8c08-492a-bccb-0f255933b1d7</x:v>
      </x:c>
      <x:c r="B4" s="4" t="n">
        <x:v>46113</x:v>
      </x:c>
      <x:c r="C4" s="3" t="str">
        <x:v>Лики Востока</x:v>
      </x:c>
      <x:c r="D4" s="3" t="str">
        <x:v>Анонс</x:v>
      </x:c>
      <x:c r="E4" s="3" t="str">
        <x:v>Сообщество проекта</x:v>
      </x:c>
      <x:c r="F4" s="3" t="n">
        <x:v>276</x:v>
      </x:c>
    </x:row>
    <x:row r="5" ht="23" customHeight="1">
      <x:c r="A5" s="3" t="str">
        <x:v>1afd7c17-086e-4d70-84f7-b79794ba9d16</x:v>
      </x:c>
      <x:c r="B5" s="4" t="n">
        <x:v>46117</x:v>
      </x:c>
      <x:c r="C5" s="3" t="str">
        <x:v>Лики Востока</x:v>
      </x:c>
      <x:c r="D5" s="3" t="str">
        <x:v>Фотоотчёт</x:v>
      </x:c>
      <x:c r="E5" s="3" t="str">
        <x:v>Молодёжное сообщество</x:v>
      </x:c>
      <x:c r="F5" s="3" t="n">
        <x:v>360</x:v>
      </x:c>
    </x:row>
    <x:row r="6" ht="23" customHeight="1">
      <x:c r="A6" s="3" t="str">
        <x:v>a1bbb9ad-e668-40b6-85cc-df837c87835c</x:v>
      </x:c>
      <x:c r="B6" s="4" t="n">
        <x:v>46123</x:v>
      </x:c>
      <x:c r="C6" s="3" t="str">
        <x:v>Культурный код</x:v>
      </x:c>
      <x:c r="D6" s="3" t="str">
        <x:v>Анонс</x:v>
      </x:c>
      <x:c r="E6" s="3" t="str">
        <x:v>Молодёжное сообщество</x:v>
      </x:c>
      <x:c r="F6" s="3" t="n">
        <x:v>245</x:v>
      </x:c>
    </x:row>
    <x:row r="7" ht="23" customHeight="1">
      <x:c r="A7" s="3" t="str">
        <x:v>788cb860-d863-4367-a627-984691b21de6</x:v>
      </x:c>
      <x:c r="B7" s="4" t="n">
        <x:v>46128</x:v>
      </x:c>
      <x:c r="C7" s="3" t="str">
        <x:v>Культурный код</x:v>
      </x:c>
      <x:c r="D7" s="3" t="str">
        <x:v>Фотоотчёт</x:v>
      </x:c>
      <x:c r="E7" s="3" t="str">
        <x:v>Сообщество проекта</x:v>
      </x:c>
      <x:c r="F7" s="3" t="n">
        <x:v>392</x:v>
      </x:c>
    </x:row>
    <x:row r="8" ht="23" customHeight="1">
      <x:c r="A8" s="3" t="str">
        <x:v>f3e87e63-f837-4070-a172-395b49e69a2f</x:v>
      </x:c>
      <x:c r="B8" s="4" t="n">
        <x:v>46134</x:v>
      </x:c>
      <x:c r="C8" s="3" t="str">
        <x:v>День малочисленных народов</x:v>
      </x:c>
      <x:c r="D8" s="3" t="str">
        <x:v>Анонс</x:v>
      </x:c>
      <x:c r="E8" s="3" t="str">
        <x:v>Городское сообщество</x:v>
      </x:c>
      <x:c r="F8" s="3" t="n">
        <x:v>318</x:v>
      </x:c>
    </x:row>
    <x:row r="9" ht="23" customHeight="1">
      <x:c r="A9" s="3" t="str">
        <x:v>418f817a-6b36-468a-bb69-feaf8f5eaf7a</x:v>
      </x:c>
      <x:c r="B9" s="4" t="n">
        <x:v>46140</x:v>
      </x:c>
      <x:c r="C9" s="3" t="str">
        <x:v>День малочисленных народов</x:v>
      </x:c>
      <x:c r="D9" s="3" t="str">
        <x:v>Фотоотчёт</x:v>
      </x:c>
      <x:c r="E9" s="3" t="str">
        <x:v>Молодёжное сообщество</x:v>
      </x:c>
      <x:c r="F9" s="3" t="n">
        <x:v>475</x:v>
      </x:c>
    </x:row>
    <x:row r="10" ht="23" customHeight="1">
      <x:c r="A10" s="3" t="str">
        <x:v>f530a194-1d8d-48d7-abde-37fbed82ffa5</x:v>
      </x:c>
      <x:c r="B10" s="4" t="n">
        <x:v>46152</x:v>
      </x:c>
      <x:c r="C10" s="3" t="str">
        <x:v>Мозаика культур в Университете правосудия</x:v>
      </x:c>
      <x:c r="D10" s="3" t="str">
        <x:v>Анонс</x:v>
      </x:c>
      <x:c r="E10" s="3" t="str">
        <x:v>Сообщество проекта</x:v>
      </x:c>
      <x:c r="F10" s="3" t="n">
        <x:v>284</x:v>
      </x:c>
    </x:row>
    <x:row r="11" ht="23" customHeight="1">
      <x:c r="A11" s="3" t="str">
        <x:v>a48a1dab-4216-4442-b6c2-8d1e60ac6da8</x:v>
      </x:c>
      <x:c r="B11" s="4" t="n">
        <x:v>46158</x:v>
      </x:c>
      <x:c r="C11" s="3" t="str">
        <x:v>Мозаика культур в Университете правосудия</x:v>
      </x:c>
      <x:c r="D11" s="3" t="str">
        <x:v>Фотоотчёт</x:v>
      </x:c>
      <x:c r="E11" s="3" t="str">
        <x:v>Молодёжное сообщество</x:v>
      </x:c>
      <x:c r="F11" s="3" t="n">
        <x:v>427</x:v>
      </x:c>
    </x:row>
    <x:row r="12" ht="23" customHeight="1">
      <x:c r="A12" s="3" t="str">
        <x:v>7fb67595-531a-4d82-83b9-10c5d8a2377a</x:v>
      </x:c>
      <x:c r="B12" s="4" t="n">
        <x:v>46165</x:v>
      </x:c>
      <x:c r="C12" s="3" t="str">
        <x:v>Мозаика культур в Университете правосудия</x:v>
      </x:c>
      <x:c r="D12" s="3" t="str">
        <x:v>Материал о проекте</x:v>
      </x:c>
      <x:c r="E12" s="3" t="str">
        <x:v>Сообщество проекта</x:v>
      </x:c>
      <x:c r="F12" s="3" t="n">
        <x:v>351</x:v>
      </x:c>
    </x:row>
    <x:row r="13" ht="23" customHeight="1">
      <x:c r="A13" s="3" t="str">
        <x:v>f9ff3ba6-6f29-46ca-a884-914dc7cce83e</x:v>
      </x:c>
      <x:c r="B13" s="4" t="n">
        <x:v>46193</x:v>
      </x:c>
      <x:c r="C13" s="3" t="str">
        <x:v>Площадка «Единство» на фестивале молодёжи</x:v>
      </x:c>
      <x:c r="D13" s="3" t="str">
        <x:v>Анонс</x:v>
      </x:c>
      <x:c r="E13" s="3" t="str">
        <x:v>Молодёжное сообщество</x:v>
      </x:c>
      <x:c r="F13" s="3" t="n">
        <x:v>490</x:v>
      </x:c>
    </x:row>
    <x:row r="14" ht="23" customHeight="1">
      <x:c r="A14" s="3" t="str">
        <x:v>e1121193-edfa-4d3b-ab94-0606970979cd</x:v>
      </x:c>
      <x:c r="B14" s="4" t="n">
        <x:v>46198</x:v>
      </x:c>
      <x:c r="C14" s="3" t="str">
        <x:v>Площадка «Единство» на фестивале молодёжи</x:v>
      </x:c>
      <x:c r="D14" s="3" t="str">
        <x:v>Анонс</x:v>
      </x:c>
      <x:c r="E14" s="3" t="str">
        <x:v>Городское сообщество</x:v>
      </x:c>
      <x:c r="F14" s="3" t="n">
        <x:v>620</x:v>
      </x:c>
    </x:row>
    <x:row r="15" ht="23" customHeight="1">
      <x:c r="A15" s="3" t="str">
        <x:v>82faa97e-f420-4a19-af17-822f97e638c1</x:v>
      </x:c>
      <x:c r="B15" s="4" t="n">
        <x:v>46201</x:v>
      </x:c>
      <x:c r="C15" s="3" t="str">
        <x:v>Площадка «Единство» на фестивале молодёжи</x:v>
      </x:c>
      <x:c r="D15" s="3" t="str">
        <x:v>Фотоотчёт</x:v>
      </x:c>
      <x:c r="E15" s="3" t="str">
        <x:v>Городское сообщество</x:v>
      </x:c>
      <x:c r="F15" s="3" t="n">
        <x:v>811</x:v>
      </x:c>
    </x:row>
    <x:row r="16" ht="23" customHeight="1">
      <x:c r="A16" s="3" t="str">
        <x:v>5beaa219-bac8-4055-919b-dc44be648d1f</x:v>
      </x:c>
      <x:c r="B16" s="4" t="n">
        <x:v>46207</x:v>
      </x:c>
      <x:c r="C16" s="3" t="str">
        <x:v>Площадка «Единство» на фестивале молодёжи</x:v>
      </x:c>
      <x:c r="D16" s="3" t="str">
        <x:v>Материал о проекте</x:v>
      </x:c>
      <x:c r="E16" s="3" t="str">
        <x:v>Сообщество проекта</x:v>
      </x:c>
      <x:c r="F16" s="3" t="n">
        <x:v>438</x:v>
      </x:c>
    </x:row>
    <x:row r="17" ht="23" customHeight="1">
      <x:c r="A17" s="3" t="str">
        <x:v>a3058627-58df-484b-92f4-dee75aba2511</x:v>
      </x:c>
      <x:c r="B17" s="4" t="n">
        <x:v>46252</x:v>
      </x:c>
      <x:c r="C17" s="3" t="str">
        <x:v>Площадка «Единство» на фестивале молодёжи</x:v>
      </x:c>
      <x:c r="D17" s="3" t="str">
        <x:v>Итоги проекта</x:v>
      </x:c>
      <x:c r="E17" s="3" t="str">
        <x:v>Молодёжное сообщество</x:v>
      </x:c>
      <x:c r="F17" s="3" t="n">
        <x:v>559</x:v>
      </x:c>
    </x:row>
  </x:sheetData>
  <x:pageMargins left="0.7" right="0.7" top="0.75" bottom="0.75" header="0.3" footer="0.3"/>
  <x:tableParts count="1">
    <x:tablePart xmlns:r="http://schemas.openxmlformats.org/officeDocument/2006/relationships" r:id="Rb8731e376ad34a43"/>
  </x:tableParts>
</x:worksheet>
</file>

<file path=xl/worksheets/sheet2.xml><?xml version="1.0" encoding="utf-8"?>
<x:worksheet xmlns:x="http://schemas.openxmlformats.org/spreadsheetml/2006/main">
  <x:sheetPr>
    <x:tabColor rgb="FFE72432"/>
  </x:sheetPr>
  <x:sheetViews>
    <x:sheetView showGridLines="0" workbookViewId="0"/>
  </x:sheetViews>
  <x:sheetFormatPr defaultRowHeight="15"/>
  <x:cols>
    <x:col min="1" max="1" width="3" hidden="0" customWidth="1"/>
    <x:col min="2" max="2" width="38" hidden="0" customWidth="1"/>
    <x:col min="3" max="3" width="16" hidden="0" customWidth="1"/>
    <x:col min="4" max="4" width="18" hidden="0" customWidth="1"/>
    <x:col min="5" max="5" width="18" hidden="0" customWidth="1"/>
    <x:col min="6" max="6" width="4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5" customHeight="1">
      <x:c r="A1" s="12"/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</x:row>
    <x:row r="2" ht="29" customHeight="1">
      <x:c r="A2" s="12"/>
      <x:c r="B2" s="13" t="str">
        <x:v>Мозаика. Медиасопровождение</x:v>
      </x:c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 ht="25" customHeight="1">
      <x:c r="A3" s="12"/>
      <x:c r="B3" s="14" t="str">
        <x:v>Март — август 2026 года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</x:row>
    <x:row r="4" ht="25" customHeight="1">
      <x:c r="A4" s="12"/>
      <x:c r="B4" s="14" t="str">
        <x:v>Часовой пояс: Владивосток (UTC+10)</x:v>
      </x:c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</x:row>
    <x:row r="5" ht="25" customHeight="1">
      <x:c r="A5" s="12"/>
      <x:c r="B5" s="15"/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</x:row>
    <x:row r="6" ht="25" customHeight="1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</x:row>
    <x:row r="7" ht="25" customHeight="1">
      <x:c r="A7" s="12"/>
      <x:c r="B7" s="12" t="str">
        <x:v>Публикации</x:v>
      </x:c>
      <x:c r="C7" s="12" t="n">
        <x:f>COUNTA('media_publications'!$A$2:$A$17)</x:f>
        <x:v>16</x:v>
      </x:c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</x:row>
    <x:row r="8" ht="25" customHeight="1">
      <x:c r="A8" s="12"/>
      <x:c r="B8" s="12" t="str">
        <x:v>Просмотры</x:v>
      </x:c>
      <x:c r="C8" s="16" t="n">
        <x:f>SUM('media_publications'!$F$2:$F$17)</x:f>
        <x:v>6568</x:v>
      </x:c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</x:row>
    <x:row r="9" ht="25" customHeight="1">
      <x:c r="A9" s="12"/>
      <x:c r="B9" s="12" t="str">
        <x:v>Среднее на публикацию</x:v>
      </x:c>
      <x:c r="C9" s="17" t="n">
        <x:f>C8/C7</x:f>
        <x:v>410.5</x:v>
      </x:c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</x:row>
    <x:row r="10" ht="25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</x:row>
    <x:row r="11" ht="25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</x:row>
    <x:row r="12" ht="25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</x:row>
    <x:row r="13" ht="28" customHeight="1">
      <x:c r="A13" s="12"/>
      <x:c r="B13" s="8" t="str">
        <x:v>Формат</x:v>
      </x:c>
      <x:c r="C13" s="9" t="str">
        <x:v>Публикации</x:v>
      </x:c>
      <x:c r="D13" s="9" t="str">
        <x:v>Просмотры</x:v>
      </x:c>
      <x:c r="E13" s="10" t="str">
        <x:v>Доля просмотров</x:v>
      </x:c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</x:row>
    <x:row r="14" ht="25" customHeight="1">
      <x:c r="A14" s="12"/>
      <x:c r="B14" s="12" t="str">
        <x:v>Анонс</x:v>
      </x:c>
      <x:c r="C14" s="12" t="n">
        <x:f>COUNTIFS('media_publications'!$D$2:$D$17,B14)</x:f>
        <x:v>7</x:v>
      </x:c>
      <x:c r="D14" s="16" t="n">
        <x:f>SUMIFS('media_publications'!$F$2:$F$17,'media_publications'!$D$2:$D$17,B14)</x:f>
        <x:v>2451</x:v>
      </x:c>
      <x:c r="E14" s="20" t="n">
        <x:f>D14/$C$8</x:f>
        <x:v>0.3731729598051157</x:v>
      </x:c>
      <x:c r="F14" s="12"/>
      <x:c r="G14" s="12"/>
      <x:c r="H14" s="12"/>
      <x:c r="I14" s="12"/>
      <x:c r="J14" s="12"/>
      <x:c r="K14" s="12"/>
      <x:c r="L14" s="12"/>
      <x:c r="M14" s="12"/>
      <x:c r="N14" s="12"/>
      <x:c r="O14" s="12"/>
    </x:row>
    <x:row r="15" ht="25" customHeight="1">
      <x:c r="A15" s="12"/>
      <x:c r="B15" s="12" t="str">
        <x:v>Фотоотчёт</x:v>
      </x:c>
      <x:c r="C15" s="12" t="n">
        <x:f>COUNTIFS('media_publications'!$D$2:$D$17,B15)</x:f>
        <x:v>6</x:v>
      </x:c>
      <x:c r="D15" s="16" t="n">
        <x:f>SUMIFS('media_publications'!$F$2:$F$17,'media_publications'!$D$2:$D$17,B15)</x:f>
        <x:v>2769</x:v>
      </x:c>
      <x:c r="E15" s="20" t="n">
        <x:f>D15/$C$8</x:f>
        <x:v>0.4215895249695493</x:v>
      </x:c>
      <x:c r="F15" s="12"/>
      <x:c r="G15" s="12"/>
      <x:c r="H15" s="12"/>
      <x:c r="I15" s="12"/>
      <x:c r="J15" s="12"/>
      <x:c r="K15" s="12"/>
      <x:c r="L15" s="12"/>
      <x:c r="M15" s="12"/>
      <x:c r="N15" s="12"/>
      <x:c r="O15" s="12"/>
    </x:row>
    <x:row r="16" ht="25" customHeight="1">
      <x:c r="A16" s="12"/>
      <x:c r="B16" s="12" t="str">
        <x:v>Материал о проекте</x:v>
      </x:c>
      <x:c r="C16" s="12" t="n">
        <x:f>COUNTIFS('media_publications'!$D$2:$D$17,B16)</x:f>
        <x:v>2</x:v>
      </x:c>
      <x:c r="D16" s="16" t="n">
        <x:f>SUMIFS('media_publications'!$F$2:$F$17,'media_publications'!$D$2:$D$17,B16)</x:f>
        <x:v>789</x:v>
      </x:c>
      <x:c r="E16" s="20" t="n">
        <x:f>D16/$C$8</x:f>
        <x:v>0.1201278928136419</x:v>
      </x:c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</x:row>
    <x:row r="17" ht="25" customHeight="1">
      <x:c r="A17" s="12"/>
      <x:c r="B17" s="12" t="str">
        <x:v>Итоги проекта</x:v>
      </x:c>
      <x:c r="C17" s="12" t="n">
        <x:f>COUNTIFS('media_publications'!$D$2:$D$17,B17)</x:f>
        <x:v>1</x:v>
      </x:c>
      <x:c r="D17" s="16" t="n">
        <x:f>SUMIFS('media_publications'!$F$2:$F$17,'media_publications'!$D$2:$D$17,B17)</x:f>
        <x:v>559</x:v>
      </x:c>
      <x:c r="E17" s="20" t="n">
        <x:f>D17/$C$8</x:f>
        <x:v>0.08510962241169305</x:v>
      </x:c>
      <x:c r="F17" s="12"/>
      <x:c r="G17" s="12"/>
      <x:c r="H17" s="12"/>
      <x:c r="I17" s="12"/>
      <x:c r="J17" s="12"/>
      <x:c r="K17" s="12"/>
      <x:c r="L17" s="12"/>
      <x:c r="M17" s="12"/>
      <x:c r="N17" s="12"/>
      <x:c r="O17" s="12"/>
    </x:row>
    <x:row r="18" ht="25" customHeight="1">
      <x:c r="A18" s="12"/>
      <x:c r="B18" s="23" t="str">
        <x:v>Итого</x:v>
      </x:c>
      <x:c r="C18" s="23" t="n">
        <x:f>SUM(C14:C17)</x:f>
        <x:v>16</x:v>
      </x:c>
      <x:c r="D18" s="25" t="n">
        <x:f>SUM(D14:D17)</x:f>
        <x:v>6568</x:v>
      </x:c>
      <x:c r="E18" s="24" t="n">
        <x:f>SUM(E14:E17)</x:f>
        <x:v>1</x:v>
      </x:c>
      <x:c r="F18" s="12"/>
      <x:c r="G18" s="12"/>
      <x:c r="H18" s="12"/>
      <x:c r="I18" s="12"/>
      <x:c r="J18" s="12"/>
      <x:c r="K18" s="12"/>
      <x:c r="L18" s="12"/>
      <x:c r="M18" s="12"/>
      <x:c r="N18" s="12"/>
      <x:c r="O18" s="12"/>
    </x:row>
    <x:row r="19" ht="25" customHeight="1">
      <x:c r="A19" s="12"/>
      <x:c r="B19" s="12"/>
      <x:c r="C19" s="12"/>
      <x:c r="D19" s="16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</x:row>
    <x:row r="20" ht="25" customHeight="1">
      <x:c r="A20" s="12"/>
      <x:c r="B20" s="12"/>
      <x:c r="C20" s="12"/>
      <x:c r="D20" s="16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</x:row>
    <x:row r="21" ht="25" customHeight="1">
      <x:c r="A21" s="12"/>
      <x:c r="B21" s="12"/>
      <x:c r="C21" s="12"/>
      <x:c r="D21" s="16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</x:row>
    <x:row r="22" ht="25" customHeight="1">
      <x:c r="A22" s="12"/>
      <x:c r="B22" s="12"/>
      <x:c r="C22" s="12"/>
      <x:c r="D22" s="16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</x:row>
    <x:row r="23" ht="28" customHeight="1">
      <x:c r="A23" s="12"/>
      <x:c r="B23" s="8" t="str">
        <x:v>Месяц</x:v>
      </x:c>
      <x:c r="C23" s="9" t="str">
        <x:v>Публикации</x:v>
      </x:c>
      <x:c r="D23" s="26" t="str">
        <x:v>Просмотры</x:v>
      </x:c>
      <x:c r="E23" s="10" t="str">
        <x:v>Накопительно</x:v>
      </x:c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</x:row>
    <x:row r="24" ht="25" customHeight="1">
      <x:c r="A24" s="12"/>
      <x:c r="B24" s="12" t="str">
        <x:v>Март</x:v>
      </x:c>
      <x:c r="C24" s="12" t="n">
        <x:f>COUNTIFS('media_publications'!$B$2:$B$17,"&gt;="&amp;DATE(2026,3,1),'media_publications'!$B$2:$B$17,"&lt;"&amp;DATE(2026,4,1))</x:f>
        <x:v>2</x:v>
      </x:c>
      <x:c r="D24" s="16" t="n">
        <x:f>SUMIFS('media_publications'!$F$2:$F$17,'media_publications'!$B$2:$B$17,"&gt;="&amp;DATE(2026,3,1),'media_publications'!$B$2:$B$17,"&lt;"&amp;DATE(2026,4,1))</x:f>
        <x:v>522</x:v>
      </x:c>
      <x:c r="E24" s="16" t="n">
        <x:f>SUM($D$24:D24)</x:f>
        <x:v>522</x:v>
      </x:c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</x:row>
    <x:row r="25" ht="25" customHeight="1">
      <x:c r="A25" s="12"/>
      <x:c r="B25" s="12" t="str">
        <x:v>Апрель</x:v>
      </x:c>
      <x:c r="C25" s="12" t="n">
        <x:f>COUNTIFS('media_publications'!$B$2:$B$17,"&gt;="&amp;DATE(2026,4,1),'media_publications'!$B$2:$B$17,"&lt;"&amp;DATE(2026,5,1))</x:f>
        <x:v>6</x:v>
      </x:c>
      <x:c r="D25" s="16" t="n">
        <x:f>SUMIFS('media_publications'!$F$2:$F$17,'media_publications'!$B$2:$B$17,"&gt;="&amp;DATE(2026,4,1),'media_publications'!$B$2:$B$17,"&lt;"&amp;DATE(2026,5,1))</x:f>
        <x:v>2066</x:v>
      </x:c>
      <x:c r="E25" s="16" t="n">
        <x:f>SUM($D$24:D25)</x:f>
        <x:v>2588</x:v>
      </x:c>
      <x:c r="F25" s="12"/>
      <x:c r="G25" s="12"/>
      <x:c r="H25" s="12"/>
      <x:c r="I25" s="12"/>
      <x:c r="J25" s="12"/>
      <x:c r="K25" s="12"/>
      <x:c r="L25" s="12"/>
      <x:c r="M25" s="12"/>
      <x:c r="N25" s="12"/>
      <x:c r="O25" s="12"/>
    </x:row>
    <x:row r="26" ht="25" customHeight="1">
      <x:c r="A26" s="12"/>
      <x:c r="B26" s="12" t="str">
        <x:v>Май</x:v>
      </x:c>
      <x:c r="C26" s="12" t="n">
        <x:f>COUNTIFS('media_publications'!$B$2:$B$17,"&gt;="&amp;DATE(2026,5,1),'media_publications'!$B$2:$B$17,"&lt;"&amp;DATE(2026,6,1))</x:f>
        <x:v>3</x:v>
      </x:c>
      <x:c r="D26" s="16" t="n">
        <x:f>SUMIFS('media_publications'!$F$2:$F$17,'media_publications'!$B$2:$B$17,"&gt;="&amp;DATE(2026,5,1),'media_publications'!$B$2:$B$17,"&lt;"&amp;DATE(2026,6,1))</x:f>
        <x:v>1062</x:v>
      </x:c>
      <x:c r="E26" s="16" t="n">
        <x:f>SUM($D$24:D26)</x:f>
        <x:v>3650</x:v>
      </x:c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</x:row>
    <x:row r="27" ht="25" customHeight="1">
      <x:c r="A27" s="12"/>
      <x:c r="B27" s="12" t="str">
        <x:v>Июнь</x:v>
      </x:c>
      <x:c r="C27" s="12" t="n">
        <x:f>COUNTIFS('media_publications'!$B$2:$B$17,"&gt;="&amp;DATE(2026,6,1),'media_publications'!$B$2:$B$17,"&lt;"&amp;DATE(2026,7,1))</x:f>
        <x:v>3</x:v>
      </x:c>
      <x:c r="D27" s="16" t="n">
        <x:f>SUMIFS('media_publications'!$F$2:$F$17,'media_publications'!$B$2:$B$17,"&gt;="&amp;DATE(2026,6,1),'media_publications'!$B$2:$B$17,"&lt;"&amp;DATE(2026,7,1))</x:f>
        <x:v>1921</x:v>
      </x:c>
      <x:c r="E27" s="16" t="n">
        <x:f>SUM($D$24:D27)</x:f>
        <x:v>5571</x:v>
      </x:c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</x:row>
    <x:row r="28" ht="25" customHeight="1">
      <x:c r="A28" s="12"/>
      <x:c r="B28" s="12" t="str">
        <x:v>Июль</x:v>
      </x:c>
      <x:c r="C28" s="12" t="n">
        <x:f>COUNTIFS('media_publications'!$B$2:$B$17,"&gt;="&amp;DATE(2026,7,1),'media_publications'!$B$2:$B$17,"&lt;"&amp;DATE(2026,8,1))</x:f>
        <x:v>1</x:v>
      </x:c>
      <x:c r="D28" s="16" t="n">
        <x:f>SUMIFS('media_publications'!$F$2:$F$17,'media_publications'!$B$2:$B$17,"&gt;="&amp;DATE(2026,7,1),'media_publications'!$B$2:$B$17,"&lt;"&amp;DATE(2026,8,1))</x:f>
        <x:v>438</x:v>
      </x:c>
      <x:c r="E28" s="16" t="n">
        <x:f>SUM($D$24:D28)</x:f>
        <x:v>6009</x:v>
      </x:c>
      <x:c r="F28" s="12"/>
      <x:c r="G28" s="12"/>
      <x:c r="H28" s="12"/>
      <x:c r="I28" s="12"/>
      <x:c r="J28" s="12"/>
      <x:c r="K28" s="12"/>
      <x:c r="L28" s="12"/>
      <x:c r="M28" s="12"/>
      <x:c r="N28" s="12"/>
      <x:c r="O28" s="12"/>
    </x:row>
    <x:row r="29" ht="25" customHeight="1">
      <x:c r="A29" s="12"/>
      <x:c r="B29" s="12" t="str">
        <x:v>Август</x:v>
      </x:c>
      <x:c r="C29" s="12" t="n">
        <x:f>COUNTIFS('media_publications'!$B$2:$B$17,"&gt;="&amp;DATE(2026,8,1),'media_publications'!$B$2:$B$17,"&lt;"&amp;DATE(2026,9,1))</x:f>
        <x:v>1</x:v>
      </x:c>
      <x:c r="D29" s="16" t="n">
        <x:f>SUMIFS('media_publications'!$F$2:$F$17,'media_publications'!$B$2:$B$17,"&gt;="&amp;DATE(2026,8,1),'media_publications'!$B$2:$B$17,"&lt;"&amp;DATE(2026,9,1))</x:f>
        <x:v>559</x:v>
      </x:c>
      <x:c r="E29" s="16" t="n">
        <x:f>SUM($D$24:D29)</x:f>
        <x:v>6568</x:v>
      </x:c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</x:row>
    <x:row r="30" ht="25" customHeight="1">
      <x:c r="A30" s="12"/>
      <x:c r="B30" s="23" t="str">
        <x:v>Итого</x:v>
      </x:c>
      <x:c r="C30" s="23" t="n">
        <x:f>SUM(C24:C29)</x:f>
        <x:v>16</x:v>
      </x:c>
      <x:c r="D30" s="25" t="n">
        <x:f>SUM(D24:D29)</x:f>
        <x:v>6568</x:v>
      </x:c>
      <x:c r="E30" s="25" t="n">
        <x:f>E29</x:f>
        <x:v>6568</x:v>
      </x:c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</x:row>
    <x:row r="31" ht="25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</x:row>
    <x:row r="32" ht="25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2"/>
    </x:row>
    <x:row r="33" ht="25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2"/>
    </x:row>
    <x:row r="34" ht="25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2"/>
    </x:row>
    <x:row r="35" ht="25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2"/>
    </x:row>
    <x:row r="36" ht="25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2"/>
    </x:row>
    <x:row r="37" ht="25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2"/>
    </x:row>
    <x:row r="38" ht="25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2"/>
    </x:row>
    <x:row r="39" ht="25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2"/>
    </x:row>
    <x:row r="40" ht="25" customHeight="1">
      <x:c r="A40" s="12"/>
      <x:c r="B40" s="27" t="str">
        <x:v>Источник итоговых показателей: «Мозаика Культур 2 (1)», слайд 13.</x:v>
      </x:c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2"/>
    </x:row>
    <x:row r="41" ht="25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2"/>
    </x:row>
    <x:row r="42" ht="25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2"/>
    </x:row>
    <x:row r="43" ht="25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2"/>
    </x:row>
    <x:row r="44" ht="25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2"/>
    </x:row>
  </x:sheetData>
  <x:pageMargins left="0.7" right="0.7" top="0.75" bottom="0.75" header="0.3" footer="0.3"/>
  <x:drawing xmlns:r="http://schemas.openxmlformats.org/officeDocument/2006/relationships" r:id="R5125a9275c364063"/>
</x:worksheet>
</file>